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éges ügyek\Pénzkezelés egyszerűen\csalik\"/>
    </mc:Choice>
  </mc:AlternateContent>
  <xr:revisionPtr revIDLastSave="0" documentId="13_ncr:1_{3F716F60-5E0A-4813-A417-135CF3A67F64}" xr6:coauthVersionLast="47" xr6:coauthVersionMax="47" xr10:uidLastSave="{00000000-0000-0000-0000-000000000000}"/>
  <bookViews>
    <workbookView xWindow="-110" yWindow="-110" windowWidth="19420" windowHeight="10420" xr2:uid="{A3360253-4204-44C1-9B12-A7322456E6E7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B3" i="1" l="1"/>
  <c r="G4" i="1" l="1"/>
  <c r="J4" i="1" s="1"/>
  <c r="G3" i="1"/>
  <c r="G5" i="1" l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H3" i="1"/>
  <c r="J3" i="1"/>
  <c r="J5" i="1" l="1"/>
  <c r="J23" i="1"/>
  <c r="L3" i="1"/>
  <c r="I3" i="1"/>
  <c r="M3" i="1" s="1"/>
  <c r="F4" i="1" s="1"/>
  <c r="H4" i="1" s="1"/>
  <c r="I4" i="1" s="1"/>
  <c r="G25" i="1"/>
  <c r="J24" i="1"/>
  <c r="J6" i="1"/>
  <c r="L4" i="1" l="1"/>
  <c r="M4" i="1" s="1"/>
  <c r="F5" i="1" s="1"/>
  <c r="H5" i="1" s="1"/>
  <c r="G26" i="1"/>
  <c r="J25" i="1"/>
  <c r="J7" i="1"/>
  <c r="I5" i="1" l="1"/>
  <c r="L5" i="1"/>
  <c r="G27" i="1"/>
  <c r="J26" i="1"/>
  <c r="J8" i="1"/>
  <c r="M5" i="1" l="1"/>
  <c r="F6" i="1" s="1"/>
  <c r="H6" i="1" s="1"/>
  <c r="I6" i="1" s="1"/>
  <c r="G28" i="1"/>
  <c r="J27" i="1"/>
  <c r="J9" i="1"/>
  <c r="L6" i="1" l="1"/>
  <c r="M6" i="1" s="1"/>
  <c r="F7" i="1" s="1"/>
  <c r="H7" i="1" s="1"/>
  <c r="I7" i="1" s="1"/>
  <c r="G29" i="1"/>
  <c r="J28" i="1"/>
  <c r="J10" i="1"/>
  <c r="L7" i="1" l="1"/>
  <c r="M7" i="1" s="1"/>
  <c r="F8" i="1" s="1"/>
  <c r="H8" i="1" s="1"/>
  <c r="I8" i="1" s="1"/>
  <c r="G30" i="1"/>
  <c r="J29" i="1"/>
  <c r="J11" i="1"/>
  <c r="L8" i="1" l="1"/>
  <c r="M8" i="1" s="1"/>
  <c r="F9" i="1" s="1"/>
  <c r="H9" i="1" s="1"/>
  <c r="L9" i="1" s="1"/>
  <c r="G31" i="1"/>
  <c r="J30" i="1"/>
  <c r="J12" i="1"/>
  <c r="I9" i="1" l="1"/>
  <c r="M9" i="1" s="1"/>
  <c r="F10" i="1" s="1"/>
  <c r="H10" i="1" s="1"/>
  <c r="G32" i="1"/>
  <c r="J32" i="1" s="1"/>
  <c r="J31" i="1"/>
  <c r="J13" i="1"/>
  <c r="I10" i="1" l="1"/>
  <c r="L10" i="1"/>
  <c r="J14" i="1"/>
  <c r="M10" i="1" l="1"/>
  <c r="F11" i="1" s="1"/>
  <c r="H11" i="1" s="1"/>
  <c r="I11" i="1" s="1"/>
  <c r="J15" i="1"/>
  <c r="L11" i="1" l="1"/>
  <c r="M11" i="1" s="1"/>
  <c r="F12" i="1" s="1"/>
  <c r="H12" i="1" s="1"/>
  <c r="I12" i="1" s="1"/>
  <c r="J16" i="1"/>
  <c r="L12" i="1" l="1"/>
  <c r="M12" i="1" s="1"/>
  <c r="F13" i="1" s="1"/>
  <c r="H13" i="1" s="1"/>
  <c r="I13" i="1" s="1"/>
  <c r="J17" i="1"/>
  <c r="L13" i="1" l="1"/>
  <c r="M13" i="1" s="1"/>
  <c r="F14" i="1" s="1"/>
  <c r="H14" i="1" s="1"/>
  <c r="J18" i="1"/>
  <c r="L14" i="1" l="1"/>
  <c r="I14" i="1"/>
  <c r="J19" i="1"/>
  <c r="M14" i="1" l="1"/>
  <c r="F15" i="1" s="1"/>
  <c r="H15" i="1" s="1"/>
  <c r="J20" i="1"/>
  <c r="L15" i="1" l="1"/>
  <c r="I15" i="1"/>
  <c r="J21" i="1"/>
  <c r="M15" i="1" l="1"/>
  <c r="F16" i="1" s="1"/>
  <c r="H16" i="1" s="1"/>
  <c r="I16" i="1" s="1"/>
  <c r="J22" i="1"/>
  <c r="L16" i="1" l="1"/>
  <c r="M16" i="1" s="1"/>
  <c r="F17" i="1" s="1"/>
  <c r="H17" i="1" s="1"/>
  <c r="I17" i="1" s="1"/>
  <c r="L17" i="1" l="1"/>
  <c r="M17" i="1" s="1"/>
  <c r="F18" i="1" s="1"/>
  <c r="H18" i="1" s="1"/>
  <c r="L18" i="1" s="1"/>
  <c r="I18" i="1" l="1"/>
  <c r="M18" i="1" s="1"/>
  <c r="F19" i="1" s="1"/>
  <c r="H19" i="1" s="1"/>
  <c r="I19" i="1" s="1"/>
  <c r="L19" i="1" l="1"/>
  <c r="M19" i="1" s="1"/>
  <c r="F20" i="1" s="1"/>
  <c r="H20" i="1" s="1"/>
  <c r="I20" i="1" l="1"/>
  <c r="L20" i="1"/>
  <c r="M20" i="1" l="1"/>
  <c r="F21" i="1" s="1"/>
  <c r="H21" i="1" s="1"/>
  <c r="I21" i="1" l="1"/>
  <c r="L21" i="1"/>
  <c r="M21" i="1" l="1"/>
  <c r="F22" i="1" s="1"/>
  <c r="H22" i="1" s="1"/>
  <c r="L22" i="1" s="1"/>
  <c r="I22" i="1" l="1"/>
  <c r="M22" i="1" s="1"/>
  <c r="F23" i="1" s="1"/>
  <c r="H23" i="1" s="1"/>
  <c r="L23" i="1" l="1"/>
  <c r="I23" i="1"/>
  <c r="M23" i="1" l="1"/>
  <c r="F24" i="1" s="1"/>
  <c r="H24" i="1" s="1"/>
  <c r="L24" i="1" s="1"/>
  <c r="I24" i="1" l="1"/>
  <c r="M24" i="1" s="1"/>
  <c r="F25" i="1" s="1"/>
  <c r="H25" i="1" s="1"/>
  <c r="I25" i="1" s="1"/>
  <c r="L25" i="1" l="1"/>
  <c r="M25" i="1" s="1"/>
  <c r="F26" i="1" s="1"/>
  <c r="H26" i="1" s="1"/>
  <c r="I26" i="1" s="1"/>
  <c r="L26" i="1" l="1"/>
  <c r="M26" i="1" s="1"/>
  <c r="F27" i="1" s="1"/>
  <c r="H27" i="1" s="1"/>
  <c r="I27" i="1" s="1"/>
  <c r="L27" i="1" l="1"/>
  <c r="M27" i="1" s="1"/>
  <c r="F28" i="1" s="1"/>
  <c r="H28" i="1" s="1"/>
  <c r="I28" i="1" l="1"/>
  <c r="L28" i="1"/>
  <c r="M28" i="1" l="1"/>
  <c r="F29" i="1" s="1"/>
  <c r="H29" i="1" s="1"/>
  <c r="L29" i="1" s="1"/>
  <c r="I29" i="1" l="1"/>
  <c r="M29" i="1" s="1"/>
  <c r="F30" i="1" s="1"/>
  <c r="H30" i="1" s="1"/>
  <c r="I30" i="1" s="1"/>
  <c r="L30" i="1" l="1"/>
  <c r="M30" i="1" s="1"/>
  <c r="F31" i="1" s="1"/>
  <c r="H31" i="1" s="1"/>
  <c r="L31" i="1" l="1"/>
  <c r="I31" i="1"/>
  <c r="M31" i="1" l="1"/>
  <c r="F32" i="1" s="1"/>
  <c r="H32" i="1" s="1"/>
  <c r="I32" i="1" l="1"/>
  <c r="L32" i="1"/>
  <c r="M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Andrejcsik Gábor</author>
  </authors>
  <commentList>
    <comment ref="B2" authorId="0" shapeId="0" xr:uid="{A8A2526B-CC08-461F-BAA5-AC9F2BEF68FD}">
      <text>
        <r>
          <rPr>
            <sz val="9"/>
            <color indexed="81"/>
            <rFont val="Tahoma"/>
            <family val="2"/>
            <charset val="238"/>
          </rPr>
          <t>Ide írd be, hogy mekkora összeggel kezded meg a takarékoskodást.</t>
        </r>
      </text>
    </comment>
    <comment ref="B3" authorId="0" shapeId="0" xr:uid="{6FE71CAE-75E3-4E8E-B9B5-C7C8695871D3}">
      <text>
        <r>
          <rPr>
            <sz val="9"/>
            <color indexed="81"/>
            <rFont val="Tahoma"/>
            <family val="2"/>
            <charset val="238"/>
          </rPr>
          <t>Ennyit fizetsz be 1 év alatt, ide ne írj.</t>
        </r>
      </text>
    </comment>
    <comment ref="B4" authorId="0" shapeId="0" xr:uid="{ED522F74-251C-4820-9A39-085EFE47CCF3}">
      <text>
        <r>
          <rPr>
            <sz val="9"/>
            <color indexed="81"/>
            <rFont val="Tahoma"/>
            <family val="2"/>
            <charset val="238"/>
          </rPr>
          <t>Ide írd be, hogy mekkora hozamra számítasz.</t>
        </r>
      </text>
    </comment>
    <comment ref="B5" authorId="0" shapeId="0" xr:uid="{1BD31D35-6CE6-4020-82C2-642E284429AF}">
      <text>
        <r>
          <rPr>
            <sz val="9"/>
            <color indexed="81"/>
            <rFont val="Tahoma"/>
            <family val="2"/>
            <charset val="238"/>
          </rPr>
          <t>Bármilyen fix költség, ami felmerül ide jöhet.</t>
        </r>
      </text>
    </comment>
    <comment ref="B6" authorId="0" shapeId="0" xr:uid="{987764E6-74FE-4554-9659-ADCD10217B02}">
      <text>
        <r>
          <rPr>
            <sz val="9"/>
            <color indexed="81"/>
            <rFont val="Tahoma"/>
            <family val="2"/>
            <charset val="238"/>
          </rPr>
          <t>Ebbe a cellába írd a TKMnyp-t</t>
        </r>
      </text>
    </comment>
    <comment ref="B7" authorId="0" shapeId="0" xr:uid="{F119B63D-D75F-4D13-AE2B-31B1D9D9D5BF}">
      <text>
        <r>
          <rPr>
            <sz val="9"/>
            <color indexed="81"/>
            <rFont val="Tahoma"/>
            <family val="2"/>
            <charset val="238"/>
          </rPr>
          <t>Ammenyiben van adókedvezmény, annak mértékét ide írd.</t>
        </r>
      </text>
    </comment>
    <comment ref="B8" authorId="0" shapeId="0" xr:uid="{2B2BCF2F-0B08-4524-B542-117A52B10922}">
      <text>
        <r>
          <rPr>
            <sz val="9"/>
            <color indexed="81"/>
            <rFont val="Tahoma"/>
            <family val="2"/>
            <charset val="238"/>
          </rPr>
          <t>Megtakarításod mértékét célszerű növelni az infláció mértékével. Ide írd be az értéket.</t>
        </r>
      </text>
    </comment>
  </commentList>
</comments>
</file>

<file path=xl/sharedStrings.xml><?xml version="1.0" encoding="utf-8"?>
<sst xmlns="http://schemas.openxmlformats.org/spreadsheetml/2006/main" count="18" uniqueCount="17">
  <si>
    <t>Év eleji egyenleg</t>
  </si>
  <si>
    <t>Egyenleg</t>
  </si>
  <si>
    <t>Hozam</t>
  </si>
  <si>
    <t>Adókedvezmény</t>
  </si>
  <si>
    <t>Év végi egyenleg</t>
  </si>
  <si>
    <t>Éves megtakarítás:</t>
  </si>
  <si>
    <t>Hozam:</t>
  </si>
  <si>
    <t>Költség fix:</t>
  </si>
  <si>
    <t>Költség változó:</t>
  </si>
  <si>
    <t>Havi megtakarítás</t>
  </si>
  <si>
    <t>Éves befizetés</t>
  </si>
  <si>
    <t>Költségek</t>
  </si>
  <si>
    <t>Fix</t>
  </si>
  <si>
    <t>Változó</t>
  </si>
  <si>
    <t>Évek</t>
  </si>
  <si>
    <t>Max. 150.000 Ft</t>
  </si>
  <si>
    <t>Indexálás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</si>
</sst>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Ft&quot;;[Red]\-#,##0\ &quot;Ft&quot;"/>
    <numFmt numFmtId="165" formatCode="_-* #,##0\ [$Ft-40E]_-;\-* #,##0\ [$Ft-40E]_-;_-* &quot;-&quot;??\ [$Ft-40E]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46A70A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6" fontId="0" fillId="0" borderId="5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6" fontId="0" fillId="2" borderId="5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6" fontId="0" fillId="0" borderId="1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6" fontId="0" fillId="0" borderId="11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6" fontId="0" fillId="0" borderId="14" xfId="0" applyNumberFormat="1" applyFont="1" applyBorder="1" applyAlignment="1">
      <alignment horizontal="center" vertical="center"/>
    </xf>
    <xf numFmtId="6" fontId="0" fillId="0" borderId="15" xfId="0" applyNumberFormat="1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</cellXfs>
  <cellStyles count="1">
    <cellStyle name="Normá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0" formatCode="#,##0\ &quot;Ft&quot;;[Red]\-#,##0\ &quot;Ft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0" formatCode="#,##0\ &quot;Ft&quot;;[Red]\-#,##0\ &quot;Ft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0" formatCode="#,##0\ &quot;Ft&quot;;[Red]\-#,##0\ &quot;Ft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0" formatCode="#,##0\ &quot;Ft&quot;;[Red]\-#,##0\ &quot;Ft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0" formatCode="#,##0\ &quot;Ft&quot;;[Red]\-#,##0\ &quot;Ft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0" formatCode="#,##0\ &quot;Ft&quot;;[Red]\-#,##0\ &quot;Ft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0" formatCode="#,##0\ &quot;Ft&quot;;[Red]\-#,##0\ &quot;Ft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0" formatCode="#,##0\ &quot;Ft&quot;;[Red]\-#,##0\ &quot;Ft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0" formatCode="#,##0\ &quot;Ft&quot;;[Red]\-#,##0\ &quot;Ft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0" formatCode="#,##0\ &quot;Ft&quot;;[Red]\-#,##0\ &quot;Ft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0" formatCode="#,##0\ &quot;Ft&quot;;[Red]\-#,##0\ &quot;Ft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0" formatCode="#,##0\ &quot;Ft&quot;;[Red]\-#,##0\ &quot;Ft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0" formatCode="#,##0\ &quot;Ft&quot;;[Red]\-#,##0\ &quot;Ft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0" formatCode="#,##0\ &quot;Ft&quot;;[Red]\-#,##0\ &quot;Ft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0" formatCode="#,##0\ &quot;Ft&quot;;[Red]\-#,##0\ &quot;Ft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0" formatCode="#,##0\ &quot;Ft&quot;;[Red]\-#,##0\ &quot;Ft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dxfs>
  <tableStyles count="0" defaultTableStyle="TableStyleMedium2" defaultPivotStyle="PivotStyleLight16"/>
  <colors>
    <mruColors>
      <color rgb="FF46A7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7DAAD93-A71C-4582-BD0B-6EBA57DDC4B2}" name="Táblázat4" displayName="Táblázat4" ref="E3:M32" headerRowCount="0" totalsRowShown="0" headerRowDxfId="9" dataDxfId="10" headerRowBorderDxfId="21" tableBorderDxfId="22" totalsRowBorderDxfId="20">
  <tableColumns count="9">
    <tableColumn id="1" xr3:uid="{3CC202EB-A532-474C-AC70-A39522F8D45E}" name="Oszlop1" headerRowDxfId="0" dataDxfId="19"/>
    <tableColumn id="2" xr3:uid="{7764789D-34F5-403C-A021-35018D3F79F1}" name="Oszlop2" headerRowDxfId="1" dataDxfId="18">
      <calculatedColumnFormula>M3</calculatedColumnFormula>
    </tableColumn>
    <tableColumn id="3" xr3:uid="{DD5015B9-B337-409A-9066-903FBA005ECC}" name="Oszlop3" headerRowDxfId="2" dataDxfId="17">
      <calculatedColumnFormula>G3*(1+$B$8)</calculatedColumnFormula>
    </tableColumn>
    <tableColumn id="4" xr3:uid="{37F5C47C-BD1E-408D-967A-4C05F98ACBF7}" name="Oszlop4" headerRowDxfId="3" dataDxfId="16">
      <calculatedColumnFormula>F4+G4</calculatedColumnFormula>
    </tableColumn>
    <tableColumn id="5" xr3:uid="{D8724770-D622-4E98-88E0-81448B6B3172}" name="Oszlop5" headerRowDxfId="4" dataDxfId="15">
      <calculatedColumnFormula>H4*$B$4</calculatedColumnFormula>
    </tableColumn>
    <tableColumn id="6" xr3:uid="{DC61A986-1242-4200-80F8-8B0AF12521F0}" name="Oszlop6" headerRowDxfId="5" dataDxfId="14">
      <calculatedColumnFormula>IF(G4*$B$7&gt;150000,150000,G4*$B$7)</calculatedColumnFormula>
    </tableColumn>
    <tableColumn id="7" xr3:uid="{924A9846-7ADC-4E97-9B7E-25931C75A2F4}" name="Oszlop7" headerRowDxfId="6" dataDxfId="13">
      <calculatedColumnFormula>-$B$5</calculatedColumnFormula>
    </tableColumn>
    <tableColumn id="8" xr3:uid="{9212C652-099C-4E8D-8C74-299606D94CD0}" name="Oszlop8" headerRowDxfId="7" dataDxfId="12">
      <calculatedColumnFormula>-H4*$B$6</calculatedColumnFormula>
    </tableColumn>
    <tableColumn id="9" xr3:uid="{ADB633D6-30F3-4FFF-BE98-3C9DE11DD046}" name="Oszlop9" headerRowDxfId="8" dataDxfId="11">
      <calculatedColumnFormula>H4+I4+J4+K4+L4</calculatedColumn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28255-4ADE-4E04-9EF8-3EC4A8993FE3}">
  <dimension ref="A1:M32"/>
  <sheetViews>
    <sheetView tabSelected="1" workbookViewId="0">
      <selection activeCell="C9" sqref="C9"/>
    </sheetView>
  </sheetViews>
  <sheetFormatPr defaultRowHeight="14.5" x14ac:dyDescent="0.35"/>
  <cols>
    <col min="1" max="1" width="16.36328125" style="1" bestFit="1" customWidth="1"/>
    <col min="2" max="2" width="9.54296875" style="1" bestFit="1" customWidth="1"/>
    <col min="3" max="3" width="14.08984375" style="1" bestFit="1" customWidth="1"/>
    <col min="4" max="4" width="8.7265625" style="1"/>
    <col min="5" max="5" width="9.453125" style="1" customWidth="1"/>
    <col min="6" max="6" width="14.36328125" style="1" bestFit="1" customWidth="1"/>
    <col min="7" max="7" width="12.453125" style="1" bestFit="1" customWidth="1"/>
    <col min="8" max="9" width="10.7265625" style="1" bestFit="1" customWidth="1"/>
    <col min="10" max="10" width="14.6328125" style="1" bestFit="1" customWidth="1"/>
    <col min="11" max="11" width="9.453125" style="1" customWidth="1"/>
    <col min="12" max="12" width="10.7265625" style="1" bestFit="1" customWidth="1"/>
    <col min="13" max="13" width="14.26953125" style="1" bestFit="1" customWidth="1"/>
    <col min="14" max="16384" width="8.7265625" style="1"/>
  </cols>
  <sheetData>
    <row r="1" spans="1:13" ht="15" thickBot="1" x14ac:dyDescent="0.4">
      <c r="E1" s="17" t="s">
        <v>14</v>
      </c>
      <c r="F1" s="18" t="s">
        <v>0</v>
      </c>
      <c r="G1" s="18" t="s">
        <v>10</v>
      </c>
      <c r="H1" s="18" t="s">
        <v>1</v>
      </c>
      <c r="I1" s="18" t="s">
        <v>2</v>
      </c>
      <c r="J1" s="18" t="s">
        <v>3</v>
      </c>
      <c r="K1" s="19" t="s">
        <v>11</v>
      </c>
      <c r="L1" s="20"/>
      <c r="M1" s="21" t="s">
        <v>4</v>
      </c>
    </row>
    <row r="2" spans="1:13" x14ac:dyDescent="0.35">
      <c r="A2" s="6" t="s">
        <v>9</v>
      </c>
      <c r="B2" s="3">
        <v>4600</v>
      </c>
      <c r="E2" s="22"/>
      <c r="F2" s="23"/>
      <c r="G2" s="23"/>
      <c r="H2" s="23"/>
      <c r="I2" s="23"/>
      <c r="J2" s="23"/>
      <c r="K2" s="24" t="s">
        <v>12</v>
      </c>
      <c r="L2" s="24" t="s">
        <v>13</v>
      </c>
      <c r="M2" s="25"/>
    </row>
    <row r="3" spans="1:13" x14ac:dyDescent="0.35">
      <c r="A3" s="7" t="s">
        <v>5</v>
      </c>
      <c r="B3" s="9">
        <f>B2*12</f>
        <v>55200</v>
      </c>
      <c r="E3" s="12">
        <v>1</v>
      </c>
      <c r="F3" s="10">
        <v>0</v>
      </c>
      <c r="G3" s="11">
        <f>B3</f>
        <v>55200</v>
      </c>
      <c r="H3" s="11">
        <f>G3</f>
        <v>55200</v>
      </c>
      <c r="I3" s="11">
        <f>H3*$B$4</f>
        <v>1308.24</v>
      </c>
      <c r="J3" s="11">
        <f>IF(G3*$B$7&gt;150000,150000,G3*$B$7)</f>
        <v>11040</v>
      </c>
      <c r="K3" s="11">
        <f>-$B$5</f>
        <v>0</v>
      </c>
      <c r="L3" s="11">
        <f>-H3*$B$6</f>
        <v>-552</v>
      </c>
      <c r="M3" s="13">
        <f>H3+I3+J3+K3+L3</f>
        <v>66996.239999999991</v>
      </c>
    </row>
    <row r="4" spans="1:13" x14ac:dyDescent="0.35">
      <c r="A4" s="7" t="s">
        <v>6</v>
      </c>
      <c r="B4" s="26">
        <v>2.3699999999999999E-2</v>
      </c>
      <c r="E4" s="12">
        <v>2</v>
      </c>
      <c r="F4" s="11">
        <f>M3</f>
        <v>66996.239999999991</v>
      </c>
      <c r="G4" s="11">
        <f>G3*(1+$B$8)</f>
        <v>57131.999999999993</v>
      </c>
      <c r="H4" s="11">
        <f>F4+G4</f>
        <v>124128.23999999999</v>
      </c>
      <c r="I4" s="11">
        <f t="shared" ref="I4:I32" si="0">H4*$B$4</f>
        <v>2941.8392879999997</v>
      </c>
      <c r="J4" s="11">
        <f t="shared" ref="J4:J32" si="1">IF(G4*$B$7&gt;150000,150000,G4*$B$7)</f>
        <v>11426.4</v>
      </c>
      <c r="K4" s="11">
        <f t="shared" ref="K4:K32" si="2">-$B$5</f>
        <v>0</v>
      </c>
      <c r="L4" s="11">
        <f>-H4*$B$6</f>
        <v>-1241.2823999999998</v>
      </c>
      <c r="M4" s="13">
        <f>H4+I4+J4+K4+L4</f>
        <v>137255.19688800001</v>
      </c>
    </row>
    <row r="5" spans="1:13" x14ac:dyDescent="0.35">
      <c r="A5" s="7" t="s">
        <v>7</v>
      </c>
      <c r="B5" s="2">
        <v>0</v>
      </c>
      <c r="E5" s="12">
        <v>3</v>
      </c>
      <c r="F5" s="11">
        <f t="shared" ref="F5:F32" si="3">M4</f>
        <v>137255.19688800001</v>
      </c>
      <c r="G5" s="11">
        <f t="shared" ref="G5:G32" si="4">G4*(1+$B$8)</f>
        <v>59131.619999999988</v>
      </c>
      <c r="H5" s="11">
        <f t="shared" ref="H5:H32" si="5">F5+G5</f>
        <v>196386.816888</v>
      </c>
      <c r="I5" s="11">
        <f t="shared" si="0"/>
        <v>4654.3675602455996</v>
      </c>
      <c r="J5" s="11">
        <f t="shared" si="1"/>
        <v>11826.323999999999</v>
      </c>
      <c r="K5" s="11">
        <f t="shared" si="2"/>
        <v>0</v>
      </c>
      <c r="L5" s="11">
        <f>-H5*$B$6</f>
        <v>-1963.86816888</v>
      </c>
      <c r="M5" s="13">
        <f>H5+I5+J5+K5+L5</f>
        <v>210903.64027936559</v>
      </c>
    </row>
    <row r="6" spans="1:13" x14ac:dyDescent="0.35">
      <c r="A6" s="7" t="s">
        <v>8</v>
      </c>
      <c r="B6" s="26">
        <v>0.01</v>
      </c>
      <c r="E6" s="12">
        <v>4</v>
      </c>
      <c r="F6" s="11">
        <f t="shared" si="3"/>
        <v>210903.64027936559</v>
      </c>
      <c r="G6" s="11">
        <f t="shared" si="4"/>
        <v>61201.226699999985</v>
      </c>
      <c r="H6" s="11">
        <f t="shared" si="5"/>
        <v>272104.86697936559</v>
      </c>
      <c r="I6" s="11">
        <f t="shared" si="0"/>
        <v>6448.8853474109637</v>
      </c>
      <c r="J6" s="11">
        <f t="shared" si="1"/>
        <v>12240.245339999998</v>
      </c>
      <c r="K6" s="11">
        <f t="shared" si="2"/>
        <v>0</v>
      </c>
      <c r="L6" s="11">
        <f>-H6*$B$6</f>
        <v>-2721.0486697936558</v>
      </c>
      <c r="M6" s="13">
        <f>H6+I6+J6+K6+L6</f>
        <v>288072.94899698294</v>
      </c>
    </row>
    <row r="7" spans="1:13" x14ac:dyDescent="0.35">
      <c r="A7" s="7" t="s">
        <v>3</v>
      </c>
      <c r="B7" s="4">
        <v>0.2</v>
      </c>
      <c r="C7" s="1" t="s">
        <v>15</v>
      </c>
      <c r="E7" s="12">
        <v>5</v>
      </c>
      <c r="F7" s="11">
        <f t="shared" si="3"/>
        <v>288072.94899698294</v>
      </c>
      <c r="G7" s="11">
        <f t="shared" si="4"/>
        <v>63343.269634499979</v>
      </c>
      <c r="H7" s="11">
        <f t="shared" si="5"/>
        <v>351416.21863148292</v>
      </c>
      <c r="I7" s="11">
        <f t="shared" si="0"/>
        <v>8328.5643815661442</v>
      </c>
      <c r="J7" s="11">
        <f t="shared" si="1"/>
        <v>12668.653926899997</v>
      </c>
      <c r="K7" s="11">
        <f t="shared" si="2"/>
        <v>0</v>
      </c>
      <c r="L7" s="11">
        <f>-H7*$B$6</f>
        <v>-3514.1621863148293</v>
      </c>
      <c r="M7" s="13">
        <f>H7+I7+J7+K7+L7</f>
        <v>368899.27475363424</v>
      </c>
    </row>
    <row r="8" spans="1:13" ht="15" thickBot="1" x14ac:dyDescent="0.4">
      <c r="A8" s="8" t="s">
        <v>16</v>
      </c>
      <c r="B8" s="5">
        <v>3.5000000000000003E-2</v>
      </c>
      <c r="E8" s="12">
        <v>6</v>
      </c>
      <c r="F8" s="11">
        <f t="shared" si="3"/>
        <v>368899.27475363424</v>
      </c>
      <c r="G8" s="11">
        <f t="shared" si="4"/>
        <v>65560.284071707472</v>
      </c>
      <c r="H8" s="11">
        <f t="shared" si="5"/>
        <v>434459.55882534169</v>
      </c>
      <c r="I8" s="11">
        <f t="shared" si="0"/>
        <v>10296.691544160598</v>
      </c>
      <c r="J8" s="11">
        <f t="shared" si="1"/>
        <v>13112.056814341495</v>
      </c>
      <c r="K8" s="11">
        <f t="shared" si="2"/>
        <v>0</v>
      </c>
      <c r="L8" s="11">
        <f>-H8*$B$6</f>
        <v>-4344.5955882534172</v>
      </c>
      <c r="M8" s="13">
        <f>H8+I8+J8+K8+L8</f>
        <v>453523.7115955904</v>
      </c>
    </row>
    <row r="9" spans="1:13" x14ac:dyDescent="0.35">
      <c r="E9" s="12">
        <v>7</v>
      </c>
      <c r="F9" s="11">
        <f t="shared" si="3"/>
        <v>453523.7115955904</v>
      </c>
      <c r="G9" s="11">
        <f t="shared" si="4"/>
        <v>67854.894014217221</v>
      </c>
      <c r="H9" s="11">
        <f t="shared" si="5"/>
        <v>521378.60560980765</v>
      </c>
      <c r="I9" s="11">
        <f t="shared" si="0"/>
        <v>12356.67295295244</v>
      </c>
      <c r="J9" s="11">
        <f t="shared" si="1"/>
        <v>13570.978802843445</v>
      </c>
      <c r="K9" s="11">
        <f t="shared" si="2"/>
        <v>0</v>
      </c>
      <c r="L9" s="11">
        <f>-H9*$B$6</f>
        <v>-5213.7860560980762</v>
      </c>
      <c r="M9" s="13">
        <f>H9+I9+J9+K9+L9</f>
        <v>542092.47130950552</v>
      </c>
    </row>
    <row r="10" spans="1:13" x14ac:dyDescent="0.35">
      <c r="E10" s="12">
        <v>8</v>
      </c>
      <c r="F10" s="11">
        <f t="shared" si="3"/>
        <v>542092.47130950552</v>
      </c>
      <c r="G10" s="11">
        <f t="shared" si="4"/>
        <v>70229.815304714823</v>
      </c>
      <c r="H10" s="11">
        <f t="shared" si="5"/>
        <v>612322.28661422036</v>
      </c>
      <c r="I10" s="11">
        <f t="shared" si="0"/>
        <v>14512.038192757022</v>
      </c>
      <c r="J10" s="11">
        <f t="shared" si="1"/>
        <v>14045.963060942966</v>
      </c>
      <c r="K10" s="11">
        <f t="shared" si="2"/>
        <v>0</v>
      </c>
      <c r="L10" s="11">
        <f>-H10*$B$6</f>
        <v>-6123.2228661422041</v>
      </c>
      <c r="M10" s="13">
        <f>H10+I10+J10+K10+L10</f>
        <v>634757.06500177819</v>
      </c>
    </row>
    <row r="11" spans="1:13" x14ac:dyDescent="0.35">
      <c r="E11" s="12">
        <v>9</v>
      </c>
      <c r="F11" s="11">
        <f t="shared" si="3"/>
        <v>634757.06500177819</v>
      </c>
      <c r="G11" s="11">
        <f t="shared" si="4"/>
        <v>72687.858840379835</v>
      </c>
      <c r="H11" s="11">
        <f t="shared" si="5"/>
        <v>707444.92384215805</v>
      </c>
      <c r="I11" s="11">
        <f t="shared" si="0"/>
        <v>16766.444695059145</v>
      </c>
      <c r="J11" s="11">
        <f t="shared" si="1"/>
        <v>14537.571768075968</v>
      </c>
      <c r="K11" s="11">
        <f t="shared" si="2"/>
        <v>0</v>
      </c>
      <c r="L11" s="11">
        <f>-H11*$B$6</f>
        <v>-7074.449238421581</v>
      </c>
      <c r="M11" s="13">
        <f>H11+I11+J11+K11+L11</f>
        <v>731674.49106687144</v>
      </c>
    </row>
    <row r="12" spans="1:13" x14ac:dyDescent="0.35">
      <c r="E12" s="12">
        <v>10</v>
      </c>
      <c r="F12" s="11">
        <f t="shared" si="3"/>
        <v>731674.49106687144</v>
      </c>
      <c r="G12" s="11">
        <f t="shared" si="4"/>
        <v>75231.933899793119</v>
      </c>
      <c r="H12" s="11">
        <f t="shared" si="5"/>
        <v>806906.42496666452</v>
      </c>
      <c r="I12" s="11">
        <f t="shared" si="0"/>
        <v>19123.682271709949</v>
      </c>
      <c r="J12" s="11">
        <f t="shared" si="1"/>
        <v>15046.386779958624</v>
      </c>
      <c r="K12" s="11">
        <f t="shared" si="2"/>
        <v>0</v>
      </c>
      <c r="L12" s="11">
        <f>-H12*$B$6</f>
        <v>-8069.0642496666451</v>
      </c>
      <c r="M12" s="13">
        <f>H12+I12+J12+K12+L12</f>
        <v>833007.42976866639</v>
      </c>
    </row>
    <row r="13" spans="1:13" x14ac:dyDescent="0.35">
      <c r="E13" s="12">
        <v>11</v>
      </c>
      <c r="F13" s="11">
        <f t="shared" si="3"/>
        <v>833007.42976866639</v>
      </c>
      <c r="G13" s="11">
        <f t="shared" si="4"/>
        <v>77865.051586285874</v>
      </c>
      <c r="H13" s="11">
        <f t="shared" si="5"/>
        <v>910872.48135495232</v>
      </c>
      <c r="I13" s="11">
        <f t="shared" si="0"/>
        <v>21587.67780811237</v>
      </c>
      <c r="J13" s="11">
        <f t="shared" si="1"/>
        <v>15573.010317257176</v>
      </c>
      <c r="K13" s="11">
        <f t="shared" si="2"/>
        <v>0</v>
      </c>
      <c r="L13" s="11">
        <f>-H13*$B$6</f>
        <v>-9108.7248135495229</v>
      </c>
      <c r="M13" s="13">
        <f>H13+I13+J13+K13+L13</f>
        <v>938924.44466677227</v>
      </c>
    </row>
    <row r="14" spans="1:13" x14ac:dyDescent="0.35">
      <c r="E14" s="12">
        <v>12</v>
      </c>
      <c r="F14" s="11">
        <f t="shared" si="3"/>
        <v>938924.44466677227</v>
      </c>
      <c r="G14" s="11">
        <f t="shared" si="4"/>
        <v>80590.328391805873</v>
      </c>
      <c r="H14" s="11">
        <f t="shared" si="5"/>
        <v>1019514.7730585781</v>
      </c>
      <c r="I14" s="11">
        <f t="shared" si="0"/>
        <v>24162.500121488301</v>
      </c>
      <c r="J14" s="11">
        <f t="shared" si="1"/>
        <v>16118.065678361176</v>
      </c>
      <c r="K14" s="11">
        <f t="shared" si="2"/>
        <v>0</v>
      </c>
      <c r="L14" s="11">
        <f>-H14*$B$6</f>
        <v>-10195.147730585782</v>
      </c>
      <c r="M14" s="13">
        <f>H14+I14+J14+K14+L14</f>
        <v>1049600.1911278418</v>
      </c>
    </row>
    <row r="15" spans="1:13" x14ac:dyDescent="0.35">
      <c r="E15" s="12">
        <v>13</v>
      </c>
      <c r="F15" s="11">
        <f t="shared" si="3"/>
        <v>1049600.1911278418</v>
      </c>
      <c r="G15" s="11">
        <f t="shared" si="4"/>
        <v>83410.98988551907</v>
      </c>
      <c r="H15" s="11">
        <f t="shared" si="5"/>
        <v>1133011.1810133609</v>
      </c>
      <c r="I15" s="11">
        <f t="shared" si="0"/>
        <v>26852.364990016649</v>
      </c>
      <c r="J15" s="11">
        <f t="shared" si="1"/>
        <v>16682.197977103813</v>
      </c>
      <c r="K15" s="11">
        <f t="shared" si="2"/>
        <v>0</v>
      </c>
      <c r="L15" s="11">
        <f>-H15*$B$6</f>
        <v>-11330.111810133609</v>
      </c>
      <c r="M15" s="13">
        <f>H15+I15+J15+K15+L15</f>
        <v>1165215.6321703477</v>
      </c>
    </row>
    <row r="16" spans="1:13" x14ac:dyDescent="0.35">
      <c r="E16" s="12">
        <v>14</v>
      </c>
      <c r="F16" s="11">
        <f t="shared" si="3"/>
        <v>1165215.6321703477</v>
      </c>
      <c r="G16" s="11">
        <f t="shared" si="4"/>
        <v>86330.374531512236</v>
      </c>
      <c r="H16" s="11">
        <f t="shared" si="5"/>
        <v>1251546.0067018599</v>
      </c>
      <c r="I16" s="11">
        <f t="shared" si="0"/>
        <v>29661.640358834076</v>
      </c>
      <c r="J16" s="11">
        <f t="shared" si="1"/>
        <v>17266.074906302449</v>
      </c>
      <c r="K16" s="11">
        <f t="shared" si="2"/>
        <v>0</v>
      </c>
      <c r="L16" s="11">
        <f>-H16*$B$6</f>
        <v>-12515.460067018599</v>
      </c>
      <c r="M16" s="13">
        <f>H16+I16+J16+K16+L16</f>
        <v>1285958.2618999777</v>
      </c>
    </row>
    <row r="17" spans="5:13" x14ac:dyDescent="0.35">
      <c r="E17" s="12">
        <v>15</v>
      </c>
      <c r="F17" s="11">
        <f t="shared" si="3"/>
        <v>1285958.2618999777</v>
      </c>
      <c r="G17" s="11">
        <f t="shared" si="4"/>
        <v>89351.937640115153</v>
      </c>
      <c r="H17" s="11">
        <f t="shared" si="5"/>
        <v>1375310.1995400928</v>
      </c>
      <c r="I17" s="11">
        <f t="shared" si="0"/>
        <v>32594.851729100199</v>
      </c>
      <c r="J17" s="11">
        <f t="shared" si="1"/>
        <v>17870.387528023031</v>
      </c>
      <c r="K17" s="11">
        <f t="shared" si="2"/>
        <v>0</v>
      </c>
      <c r="L17" s="11">
        <f>-H17*$B$6</f>
        <v>-13753.101995400928</v>
      </c>
      <c r="M17" s="13">
        <f>H17+I17+J17+K17+L17</f>
        <v>1412022.3368018151</v>
      </c>
    </row>
    <row r="18" spans="5:13" x14ac:dyDescent="0.35">
      <c r="E18" s="12">
        <v>16</v>
      </c>
      <c r="F18" s="11">
        <f t="shared" si="3"/>
        <v>1412022.3368018151</v>
      </c>
      <c r="G18" s="11">
        <f t="shared" si="4"/>
        <v>92479.255457519175</v>
      </c>
      <c r="H18" s="11">
        <f t="shared" si="5"/>
        <v>1504501.5922593342</v>
      </c>
      <c r="I18" s="11">
        <f t="shared" si="0"/>
        <v>35656.687736546221</v>
      </c>
      <c r="J18" s="11">
        <f t="shared" si="1"/>
        <v>18495.851091503835</v>
      </c>
      <c r="K18" s="11">
        <f t="shared" si="2"/>
        <v>0</v>
      </c>
      <c r="L18" s="11">
        <f>-H18*$B$6</f>
        <v>-15045.015922593342</v>
      </c>
      <c r="M18" s="13">
        <f>H18+I18+J18+K18+L18</f>
        <v>1543609.1151647908</v>
      </c>
    </row>
    <row r="19" spans="5:13" x14ac:dyDescent="0.35">
      <c r="E19" s="12">
        <v>17</v>
      </c>
      <c r="F19" s="11">
        <f t="shared" si="3"/>
        <v>1543609.1151647908</v>
      </c>
      <c r="G19" s="11">
        <f t="shared" si="4"/>
        <v>95716.029398532337</v>
      </c>
      <c r="H19" s="11">
        <f t="shared" si="5"/>
        <v>1639325.1445633231</v>
      </c>
      <c r="I19" s="11">
        <f t="shared" si="0"/>
        <v>38852.005926150756</v>
      </c>
      <c r="J19" s="11">
        <f t="shared" si="1"/>
        <v>19143.205879706467</v>
      </c>
      <c r="K19" s="11">
        <f t="shared" si="2"/>
        <v>0</v>
      </c>
      <c r="L19" s="11">
        <f>-H19*$B$6</f>
        <v>-16393.251445633232</v>
      </c>
      <c r="M19" s="13">
        <f>H19+I19+J19+K19+L19</f>
        <v>1680927.1049235472</v>
      </c>
    </row>
    <row r="20" spans="5:13" x14ac:dyDescent="0.35">
      <c r="E20" s="12">
        <v>18</v>
      </c>
      <c r="F20" s="11">
        <f t="shared" si="3"/>
        <v>1680927.1049235472</v>
      </c>
      <c r="G20" s="11">
        <f t="shared" si="4"/>
        <v>99066.090427480958</v>
      </c>
      <c r="H20" s="11">
        <f t="shared" si="5"/>
        <v>1779993.1953510281</v>
      </c>
      <c r="I20" s="11">
        <f t="shared" si="0"/>
        <v>42185.838729819363</v>
      </c>
      <c r="J20" s="11">
        <f t="shared" si="1"/>
        <v>19813.218085496192</v>
      </c>
      <c r="K20" s="11">
        <f t="shared" si="2"/>
        <v>0</v>
      </c>
      <c r="L20" s="11">
        <f>-H20*$B$6</f>
        <v>-17799.93195351028</v>
      </c>
      <c r="M20" s="13">
        <f>H20+I20+J20+K20+L20</f>
        <v>1824192.3202128334</v>
      </c>
    </row>
    <row r="21" spans="5:13" x14ac:dyDescent="0.35">
      <c r="E21" s="12">
        <v>19</v>
      </c>
      <c r="F21" s="11">
        <f t="shared" si="3"/>
        <v>1824192.3202128334</v>
      </c>
      <c r="G21" s="11">
        <f t="shared" si="4"/>
        <v>102533.40359244279</v>
      </c>
      <c r="H21" s="11">
        <f t="shared" si="5"/>
        <v>1926725.7238052762</v>
      </c>
      <c r="I21" s="11">
        <f t="shared" si="0"/>
        <v>45663.399654185043</v>
      </c>
      <c r="J21" s="11">
        <f t="shared" si="1"/>
        <v>20506.680718488558</v>
      </c>
      <c r="K21" s="11">
        <f t="shared" si="2"/>
        <v>0</v>
      </c>
      <c r="L21" s="11">
        <f>-H21*$B$6</f>
        <v>-19267.257238052764</v>
      </c>
      <c r="M21" s="13">
        <f>H21+I21+J21+K21+L21</f>
        <v>1973628.5469398969</v>
      </c>
    </row>
    <row r="22" spans="5:13" x14ac:dyDescent="0.35">
      <c r="E22" s="12">
        <v>20</v>
      </c>
      <c r="F22" s="11">
        <f t="shared" si="3"/>
        <v>1973628.5469398969</v>
      </c>
      <c r="G22" s="11">
        <f t="shared" si="4"/>
        <v>106122.07271817827</v>
      </c>
      <c r="H22" s="11">
        <f t="shared" si="5"/>
        <v>2079750.6196580753</v>
      </c>
      <c r="I22" s="11">
        <f t="shared" si="0"/>
        <v>49290.089685896382</v>
      </c>
      <c r="J22" s="11">
        <f t="shared" si="1"/>
        <v>21224.414543635656</v>
      </c>
      <c r="K22" s="11">
        <f t="shared" si="2"/>
        <v>0</v>
      </c>
      <c r="L22" s="11">
        <f>-H22*$B$6</f>
        <v>-20797.506196580754</v>
      </c>
      <c r="M22" s="13">
        <f>H22+I22+J22+K22+L22</f>
        <v>2129467.6176910265</v>
      </c>
    </row>
    <row r="23" spans="5:13" x14ac:dyDescent="0.35">
      <c r="E23" s="12">
        <v>21</v>
      </c>
      <c r="F23" s="11">
        <f t="shared" si="3"/>
        <v>2129467.6176910265</v>
      </c>
      <c r="G23" s="11">
        <f t="shared" si="4"/>
        <v>109836.34526331451</v>
      </c>
      <c r="H23" s="11">
        <f t="shared" si="5"/>
        <v>2239303.962954341</v>
      </c>
      <c r="I23" s="11">
        <f t="shared" si="0"/>
        <v>53071.503922017881</v>
      </c>
      <c r="J23" s="11">
        <f t="shared" si="1"/>
        <v>21967.269052662901</v>
      </c>
      <c r="K23" s="11">
        <f t="shared" si="2"/>
        <v>0</v>
      </c>
      <c r="L23" s="11">
        <f>-H23*$B$6</f>
        <v>-22393.039629543411</v>
      </c>
      <c r="M23" s="13">
        <f>H23+I23+J23+K23+L23</f>
        <v>2291949.6962994784</v>
      </c>
    </row>
    <row r="24" spans="5:13" x14ac:dyDescent="0.35">
      <c r="E24" s="12">
        <v>22</v>
      </c>
      <c r="F24" s="11">
        <f t="shared" si="3"/>
        <v>2291949.6962994784</v>
      </c>
      <c r="G24" s="11">
        <f t="shared" si="4"/>
        <v>113680.61734753051</v>
      </c>
      <c r="H24" s="11">
        <f t="shared" si="5"/>
        <v>2405630.313647009</v>
      </c>
      <c r="I24" s="11">
        <f t="shared" si="0"/>
        <v>57013.438433434108</v>
      </c>
      <c r="J24" s="11">
        <f t="shared" si="1"/>
        <v>22736.123469506103</v>
      </c>
      <c r="K24" s="11">
        <f t="shared" si="2"/>
        <v>0</v>
      </c>
      <c r="L24" s="11">
        <f>-H24*$B$6</f>
        <v>-24056.303136470091</v>
      </c>
      <c r="M24" s="13">
        <f>H24+I24+J24+K24+L24</f>
        <v>2461323.5724134785</v>
      </c>
    </row>
    <row r="25" spans="5:13" x14ac:dyDescent="0.35">
      <c r="E25" s="12">
        <v>23</v>
      </c>
      <c r="F25" s="11">
        <f t="shared" si="3"/>
        <v>2461323.5724134785</v>
      </c>
      <c r="G25" s="11">
        <f t="shared" si="4"/>
        <v>117659.43895469407</v>
      </c>
      <c r="H25" s="11">
        <f t="shared" si="5"/>
        <v>2578983.0113681727</v>
      </c>
      <c r="I25" s="11">
        <f t="shared" si="0"/>
        <v>61121.897369425693</v>
      </c>
      <c r="J25" s="11">
        <f t="shared" si="1"/>
        <v>23531.887790938814</v>
      </c>
      <c r="K25" s="11">
        <f t="shared" si="2"/>
        <v>0</v>
      </c>
      <c r="L25" s="11">
        <f>-H25*$B$6</f>
        <v>-25789.830113681728</v>
      </c>
      <c r="M25" s="13">
        <f>H25+I25+J25+K25+L25</f>
        <v>2637846.9664148558</v>
      </c>
    </row>
    <row r="26" spans="5:13" x14ac:dyDescent="0.35">
      <c r="E26" s="12">
        <v>24</v>
      </c>
      <c r="F26" s="11">
        <f t="shared" si="3"/>
        <v>2637846.9664148558</v>
      </c>
      <c r="G26" s="11">
        <f t="shared" si="4"/>
        <v>121777.51931810835</v>
      </c>
      <c r="H26" s="11">
        <f t="shared" si="5"/>
        <v>2759624.4857329642</v>
      </c>
      <c r="I26" s="11">
        <f t="shared" si="0"/>
        <v>65403.100311871247</v>
      </c>
      <c r="J26" s="11">
        <f t="shared" si="1"/>
        <v>24355.50386362167</v>
      </c>
      <c r="K26" s="11">
        <f t="shared" si="2"/>
        <v>0</v>
      </c>
      <c r="L26" s="11">
        <f>-H26*$B$6</f>
        <v>-27596.244857329642</v>
      </c>
      <c r="M26" s="13">
        <f>H26+I26+J26+K26+L26</f>
        <v>2821786.8450511275</v>
      </c>
    </row>
    <row r="27" spans="5:13" x14ac:dyDescent="0.35">
      <c r="E27" s="12">
        <v>25</v>
      </c>
      <c r="F27" s="11">
        <f t="shared" si="3"/>
        <v>2821786.8450511275</v>
      </c>
      <c r="G27" s="11">
        <f t="shared" si="4"/>
        <v>126039.73249424213</v>
      </c>
      <c r="H27" s="11">
        <f t="shared" si="5"/>
        <v>2947826.5775453695</v>
      </c>
      <c r="I27" s="11">
        <f t="shared" si="0"/>
        <v>69863.489887825257</v>
      </c>
      <c r="J27" s="11">
        <f t="shared" si="1"/>
        <v>25207.946498848425</v>
      </c>
      <c r="K27" s="11">
        <f t="shared" si="2"/>
        <v>0</v>
      </c>
      <c r="L27" s="11">
        <f>-H27*$B$6</f>
        <v>-29478.265775453696</v>
      </c>
      <c r="M27" s="13">
        <f>H27+I27+J27+K27+L27</f>
        <v>3013419.7481565895</v>
      </c>
    </row>
    <row r="28" spans="5:13" x14ac:dyDescent="0.35">
      <c r="E28" s="12">
        <v>26</v>
      </c>
      <c r="F28" s="11">
        <f t="shared" si="3"/>
        <v>3013419.7481565895</v>
      </c>
      <c r="G28" s="11">
        <f t="shared" si="4"/>
        <v>130451.12313154059</v>
      </c>
      <c r="H28" s="11">
        <f t="shared" si="5"/>
        <v>3143870.8712881301</v>
      </c>
      <c r="I28" s="11">
        <f t="shared" si="0"/>
        <v>74509.739649528681</v>
      </c>
      <c r="J28" s="11">
        <f t="shared" si="1"/>
        <v>26090.224626308118</v>
      </c>
      <c r="K28" s="11">
        <f t="shared" si="2"/>
        <v>0</v>
      </c>
      <c r="L28" s="11">
        <f>-H28*$B$6</f>
        <v>-31438.7087128813</v>
      </c>
      <c r="M28" s="13">
        <f>H28+I28+J28+K28+L28</f>
        <v>3213032.1268510856</v>
      </c>
    </row>
    <row r="29" spans="5:13" x14ac:dyDescent="0.35">
      <c r="E29" s="12">
        <v>27</v>
      </c>
      <c r="F29" s="11">
        <f t="shared" si="3"/>
        <v>3213032.1268510856</v>
      </c>
      <c r="G29" s="11">
        <f t="shared" si="4"/>
        <v>135016.91244114449</v>
      </c>
      <c r="H29" s="11">
        <f t="shared" si="5"/>
        <v>3348049.0392922303</v>
      </c>
      <c r="I29" s="11">
        <f t="shared" si="0"/>
        <v>79348.762231225846</v>
      </c>
      <c r="J29" s="11">
        <f t="shared" si="1"/>
        <v>27003.382488228901</v>
      </c>
      <c r="K29" s="11">
        <f t="shared" si="2"/>
        <v>0</v>
      </c>
      <c r="L29" s="11">
        <f>-H29*$B$6</f>
        <v>-33480.4903929223</v>
      </c>
      <c r="M29" s="13">
        <f>H29+I29+J29+K29+L29</f>
        <v>3420920.6936187628</v>
      </c>
    </row>
    <row r="30" spans="5:13" x14ac:dyDescent="0.35">
      <c r="E30" s="12">
        <v>28</v>
      </c>
      <c r="F30" s="11">
        <f t="shared" si="3"/>
        <v>3420920.6936187628</v>
      </c>
      <c r="G30" s="11">
        <f t="shared" si="4"/>
        <v>139742.50437658455</v>
      </c>
      <c r="H30" s="11">
        <f t="shared" si="5"/>
        <v>3560663.1979953474</v>
      </c>
      <c r="I30" s="11">
        <f t="shared" si="0"/>
        <v>84387.717792489726</v>
      </c>
      <c r="J30" s="11">
        <f t="shared" si="1"/>
        <v>27948.50087531691</v>
      </c>
      <c r="K30" s="11">
        <f t="shared" si="2"/>
        <v>0</v>
      </c>
      <c r="L30" s="11">
        <f>-H30*$B$6</f>
        <v>-35606.631979953476</v>
      </c>
      <c r="M30" s="13">
        <f>H30+I30+J30+K30+L30</f>
        <v>3637392.7846832005</v>
      </c>
    </row>
    <row r="31" spans="5:13" x14ac:dyDescent="0.35">
      <c r="E31" s="12">
        <v>29</v>
      </c>
      <c r="F31" s="11">
        <f t="shared" si="3"/>
        <v>3637392.7846832005</v>
      </c>
      <c r="G31" s="11">
        <f t="shared" si="4"/>
        <v>144633.49202976501</v>
      </c>
      <c r="H31" s="11">
        <f t="shared" si="5"/>
        <v>3782026.2767129657</v>
      </c>
      <c r="I31" s="11">
        <f t="shared" si="0"/>
        <v>89634.022758097286</v>
      </c>
      <c r="J31" s="11">
        <f t="shared" si="1"/>
        <v>28926.698405953004</v>
      </c>
      <c r="K31" s="11">
        <f t="shared" si="2"/>
        <v>0</v>
      </c>
      <c r="L31" s="11">
        <f>-H31*$B$6</f>
        <v>-37820.262767129658</v>
      </c>
      <c r="M31" s="13">
        <f>H31+I31+J31+K31+L31</f>
        <v>3862766.7351098866</v>
      </c>
    </row>
    <row r="32" spans="5:13" x14ac:dyDescent="0.35">
      <c r="E32" s="14">
        <v>30</v>
      </c>
      <c r="F32" s="15">
        <f t="shared" si="3"/>
        <v>3862766.7351098866</v>
      </c>
      <c r="G32" s="15">
        <f t="shared" si="4"/>
        <v>149695.66425080676</v>
      </c>
      <c r="H32" s="15">
        <f t="shared" si="5"/>
        <v>4012462.3993606935</v>
      </c>
      <c r="I32" s="15">
        <f t="shared" si="0"/>
        <v>95095.358864848429</v>
      </c>
      <c r="J32" s="15">
        <f t="shared" si="1"/>
        <v>29939.132850161353</v>
      </c>
      <c r="K32" s="15">
        <f t="shared" si="2"/>
        <v>0</v>
      </c>
      <c r="L32" s="15">
        <f>-H32*$B$6</f>
        <v>-40124.62399360694</v>
      </c>
      <c r="M32" s="16">
        <f>H32+I32+J32+K32+L32</f>
        <v>4097372.2670820965</v>
      </c>
    </row>
  </sheetData>
  <mergeCells count="8">
    <mergeCell ref="M1:M2"/>
    <mergeCell ref="K1:L1"/>
    <mergeCell ref="E1:E2"/>
    <mergeCell ref="F1:F2"/>
    <mergeCell ref="G1:G2"/>
    <mergeCell ref="H1:H2"/>
    <mergeCell ref="I1:I2"/>
    <mergeCell ref="J1:J2"/>
  </mergeCells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Andrejcsik Gábor</dc:creator>
  <cp:lastModifiedBy>Andrejcsik Gábor</cp:lastModifiedBy>
  <dcterms:created xsi:type="dcterms:W3CDTF">2021-10-14T13:22:48Z</dcterms:created>
  <dcterms:modified xsi:type="dcterms:W3CDTF">2021-10-17T09:36:58Z</dcterms:modified>
</cp:coreProperties>
</file>